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esktop\New folder\"/>
    </mc:Choice>
  </mc:AlternateContent>
  <bookViews>
    <workbookView xWindow="0" yWindow="0" windowWidth="23040" windowHeight="9072" tabRatio="728" activeTab="5"/>
  </bookViews>
  <sheets>
    <sheet name="Ad Exp" sheetId="5" r:id="rId1"/>
    <sheet name="G&amp;A " sheetId="4" r:id="rId2"/>
    <sheet name="S.FAC " sheetId="3" r:id="rId3"/>
    <sheet name="R&amp;D I Cost(expense)" sheetId="2" r:id="rId4"/>
    <sheet name="Total Revenue" sheetId="7" r:id="rId5"/>
    <sheet name="Working capital" sheetId="6" r:id="rId6"/>
    <sheet name="Total Expenses" sheetId="1" r:id="rId7"/>
  </sheets>
  <externalReferences>
    <externalReference r:id="rId8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4" l="1"/>
  <c r="G4" i="5"/>
  <c r="G5" i="5"/>
  <c r="G6" i="5"/>
  <c r="G7" i="5"/>
  <c r="G8" i="5"/>
  <c r="G9" i="5"/>
  <c r="G10" i="5"/>
  <c r="G11" i="5"/>
  <c r="G12" i="5"/>
  <c r="G3" i="5"/>
  <c r="E6" i="3" l="1"/>
  <c r="E7" i="3" s="1"/>
  <c r="E8" i="3" s="1"/>
  <c r="E9" i="3" s="1"/>
  <c r="E10" i="3" s="1"/>
  <c r="E11" i="3" s="1"/>
  <c r="E12" i="3" s="1"/>
  <c r="E13" i="3" s="1"/>
  <c r="E14" i="3" s="1"/>
  <c r="E15" i="3" s="1"/>
  <c r="D8" i="6" l="1"/>
  <c r="C8" i="6"/>
  <c r="C11" i="6"/>
  <c r="B11" i="7"/>
  <c r="C11" i="7" s="1"/>
  <c r="D11" i="7" s="1"/>
  <c r="B10" i="7"/>
  <c r="C10" i="6" s="1"/>
  <c r="B9" i="7"/>
  <c r="B9" i="6" s="1"/>
  <c r="B8" i="7"/>
  <c r="C8" i="7" s="1"/>
  <c r="D8" i="7" s="1"/>
  <c r="B7" i="7"/>
  <c r="D7" i="6" s="1"/>
  <c r="B6" i="7"/>
  <c r="D6" i="6" s="1"/>
  <c r="B5" i="7"/>
  <c r="C5" i="6" s="1"/>
  <c r="B4" i="7"/>
  <c r="C4" i="7" s="1"/>
  <c r="D4" i="7" s="1"/>
  <c r="B3" i="7"/>
  <c r="C3" i="7" s="1"/>
  <c r="D3" i="7" s="1"/>
  <c r="B2" i="7"/>
  <c r="D2" i="6" s="1"/>
  <c r="C6" i="6" l="1"/>
  <c r="C3" i="6"/>
  <c r="D11" i="6"/>
  <c r="D5" i="6"/>
  <c r="B6" i="6"/>
  <c r="D3" i="6"/>
  <c r="B7" i="6"/>
  <c r="B5" i="6"/>
  <c r="C7" i="6"/>
  <c r="D9" i="6"/>
  <c r="C9" i="6"/>
  <c r="D10" i="6"/>
  <c r="B11" i="6"/>
  <c r="B3" i="6"/>
  <c r="B2" i="6"/>
  <c r="B4" i="6"/>
  <c r="B10" i="6"/>
  <c r="C2" i="6"/>
  <c r="C4" i="6"/>
  <c r="B8" i="6"/>
  <c r="D4" i="6"/>
  <c r="E9" i="6"/>
  <c r="C10" i="7"/>
  <c r="D10" i="7" s="1"/>
  <c r="C5" i="7"/>
  <c r="D5" i="7" s="1"/>
  <c r="C7" i="7"/>
  <c r="D7" i="7" s="1"/>
  <c r="C6" i="7"/>
  <c r="D6" i="7" s="1"/>
  <c r="C2" i="7"/>
  <c r="D2" i="7" s="1"/>
  <c r="C9" i="7"/>
  <c r="D9" i="7" s="1"/>
  <c r="E7" i="6" l="1"/>
  <c r="E4" i="6"/>
  <c r="E2" i="6"/>
  <c r="E10" i="6"/>
  <c r="E5" i="6"/>
  <c r="E11" i="6"/>
  <c r="E3" i="6"/>
  <c r="E6" i="6"/>
  <c r="E8" i="6"/>
  <c r="B3" i="5"/>
  <c r="E3" i="5" s="1"/>
  <c r="C6" i="4"/>
  <c r="B5" i="4"/>
  <c r="D4" i="4"/>
  <c r="D15" i="3"/>
  <c r="D14" i="3"/>
  <c r="D13" i="3"/>
  <c r="D12" i="3"/>
  <c r="D11" i="3"/>
  <c r="D10" i="3"/>
  <c r="D9" i="3"/>
  <c r="D8" i="3"/>
  <c r="D7" i="3"/>
  <c r="D6" i="3"/>
  <c r="D14" i="2"/>
  <c r="D3" i="2"/>
  <c r="D4" i="2" s="1"/>
  <c r="D5" i="2" s="1"/>
  <c r="D6" i="2" s="1"/>
  <c r="D7" i="2" s="1"/>
  <c r="D8" i="2" s="1"/>
  <c r="D9" i="2" s="1"/>
  <c r="D10" i="2" s="1"/>
  <c r="D11" i="2" s="1"/>
  <c r="B6" i="4" l="1"/>
  <c r="B7" i="4" s="1"/>
  <c r="B8" i="4" s="1"/>
  <c r="B9" i="4" s="1"/>
  <c r="B10" i="4" s="1"/>
  <c r="B11" i="4" s="1"/>
  <c r="B12" i="4" s="1"/>
  <c r="B13" i="4" s="1"/>
  <c r="B14" i="4" s="1"/>
  <c r="B2" i="1"/>
  <c r="B4" i="5"/>
  <c r="E4" i="5" s="1"/>
  <c r="D6" i="4"/>
  <c r="C7" i="4"/>
  <c r="D5" i="4"/>
  <c r="B3" i="1" l="1"/>
  <c r="B5" i="5"/>
  <c r="B6" i="5"/>
  <c r="E5" i="5"/>
  <c r="B4" i="1" s="1"/>
  <c r="C8" i="4"/>
  <c r="D7" i="4"/>
  <c r="B7" i="5" l="1"/>
  <c r="E6" i="5"/>
  <c r="B5" i="1" s="1"/>
  <c r="C9" i="4"/>
  <c r="D8" i="4"/>
  <c r="B8" i="5" l="1"/>
  <c r="E7" i="5"/>
  <c r="B6" i="1" s="1"/>
  <c r="D9" i="4"/>
  <c r="C10" i="4"/>
  <c r="E8" i="5" l="1"/>
  <c r="B7" i="1" s="1"/>
  <c r="B9" i="5"/>
  <c r="C11" i="4"/>
  <c r="D10" i="4"/>
  <c r="B10" i="5" l="1"/>
  <c r="E9" i="5"/>
  <c r="B8" i="1" s="1"/>
  <c r="D11" i="4"/>
  <c r="C12" i="4"/>
  <c r="B11" i="5" l="1"/>
  <c r="E10" i="5"/>
  <c r="B9" i="1" s="1"/>
  <c r="C13" i="4"/>
  <c r="D12" i="4"/>
  <c r="B12" i="5" l="1"/>
  <c r="E12" i="5" s="1"/>
  <c r="E11" i="5"/>
  <c r="B10" i="1" s="1"/>
  <c r="C14" i="4"/>
  <c r="D14" i="4" s="1"/>
  <c r="D13" i="4"/>
  <c r="B11" i="1" l="1"/>
</calcChain>
</file>

<file path=xl/sharedStrings.xml><?xml version="1.0" encoding="utf-8"?>
<sst xmlns="http://schemas.openxmlformats.org/spreadsheetml/2006/main" count="87" uniqueCount="36">
  <si>
    <t>R&amp;D(expense)</t>
  </si>
  <si>
    <t>Introductory costs(expense)</t>
  </si>
  <si>
    <t>Year 0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</si>
  <si>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</si>
  <si>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</si>
  <si>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</si>
  <si>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</si>
  <si>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</si>
  <si>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</si>
  <si>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</si>
  <si>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</si>
  <si>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</si>
  <si>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</si>
  <si>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Annual Depriciation</t>
  </si>
  <si>
    <t>Server Cost</t>
  </si>
  <si>
    <t>Inflation Rate</t>
  </si>
  <si>
    <t xml:space="preserve">Time </t>
  </si>
  <si>
    <t>Year</t>
  </si>
  <si>
    <t>Growth of costs</t>
  </si>
  <si>
    <t>Growth of administrative costs</t>
  </si>
  <si>
    <t>TIME</t>
  </si>
  <si>
    <t>With or without Alternium</t>
  </si>
  <si>
    <t>Administrative costs of alternium</t>
  </si>
  <si>
    <t>Total G&amp;A</t>
  </si>
  <si>
    <t>Advertising Expenses</t>
  </si>
  <si>
    <t>(Without pool investment)</t>
  </si>
  <si>
    <t>(With pool investment)</t>
  </si>
  <si>
    <t>Total</t>
  </si>
  <si>
    <t>10% of revenue</t>
  </si>
  <si>
    <t>After Tax Revenue</t>
  </si>
  <si>
    <t>Inventory</t>
  </si>
  <si>
    <t>Amount receivable annually</t>
  </si>
  <si>
    <t>Amount payable annually</t>
  </si>
  <si>
    <t>Working capital needs</t>
  </si>
  <si>
    <t>Total Expenses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</si>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</sst>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"/>
    <numFmt numFmtId="165" formatCode="&quot;$&quot;#,##0.0000"/>
    <numFmt numFmtId="166" formatCode="_-[$$-409]* #,##0.00_ ;_-[$$-409]* \-#,##0.00\ ;_-[$$-409]* &quot;-&quot;??_ ;_-@_ 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2F2F2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2" fillId="0" borderId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9" applyNumberFormat="0" applyAlignment="0" applyProtection="0"/>
  </cellStyleXfs>
  <cellXfs count="24">
    <xf numFmtId="0" fontId="0" fillId="0" borderId="0" xfId="0"/>
    <xf numFmtId="4" fontId="0" fillId="0" borderId="0" xfId="0" applyNumberFormat="1"/>
    <xf numFmtId="4" fontId="0" fillId="0" borderId="2" xfId="0" applyNumberFormat="1" applyBorder="1"/>
    <xf numFmtId="3" fontId="0" fillId="0" borderId="3" xfId="0" applyNumberFormat="1" applyBorder="1"/>
    <xf numFmtId="3" fontId="0" fillId="0" borderId="4" xfId="0" applyNumberFormat="1" applyBorder="1"/>
    <xf numFmtId="3" fontId="0" fillId="0" borderId="5" xfId="0" applyNumberFormat="1" applyBorder="1"/>
    <xf numFmtId="3" fontId="0" fillId="0" borderId="0" xfId="0" applyNumberFormat="1"/>
    <xf numFmtId="0" fontId="0" fillId="0" borderId="8" xfId="0" applyBorder="1"/>
    <xf numFmtId="164" fontId="0" fillId="0" borderId="8" xfId="0" applyNumberFormat="1" applyBorder="1"/>
    <xf numFmtId="10" fontId="0" fillId="0" borderId="8" xfId="0" applyNumberFormat="1" applyBorder="1"/>
    <xf numFmtId="165" fontId="0" fillId="0" borderId="8" xfId="0" applyNumberFormat="1" applyBorder="1"/>
    <xf numFmtId="4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0" fillId="2" borderId="0" xfId="0" applyFill="1" applyAlignment="1">
      <alignment wrapText="1"/>
    </xf>
    <xf numFmtId="164" fontId="0" fillId="0" borderId="0" xfId="0" applyNumberFormat="1"/>
    <xf numFmtId="0" fontId="2" fillId="0" borderId="0" xfId="1"/>
    <xf numFmtId="4" fontId="2" fillId="0" borderId="0" xfId="1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66" fontId="0" fillId="0" borderId="0" xfId="0" applyNumberFormat="1"/>
    <xf numFmtId="3" fontId="4" fillId="4" borderId="6" xfId="3" applyNumberFormat="1" applyBorder="1" applyAlignment="1">
      <alignment wrapText="1"/>
    </xf>
    <xf numFmtId="3" fontId="4" fillId="4" borderId="7" xfId="3" applyNumberFormat="1" applyBorder="1"/>
    <xf numFmtId="4" fontId="5" fillId="5" borderId="9" xfId="4" applyNumberFormat="1" applyAlignment="1">
      <alignment wrapText="1"/>
    </xf>
    <xf numFmtId="4" fontId="3" fillId="3" borderId="1" xfId="2" applyNumberFormat="1" applyBorder="1"/>
  </cellXfs>
  <cellStyles count="5">
    <cellStyle name="Bad" xfId="3" builtinId="27"/>
    <cellStyle name="Calculation" xfId="4" builtinId="22"/>
    <cellStyle name="Good" xfId="2" builtinId="2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1327052</xdr:colOff>
      <xdr:row>16</xdr:row>
      <xdr:rowOff>102964</xdr:rowOff>
    </xdr:from>
    <xdr:to>
      <xdr:col>3</xdr:col>
      <xdr:colOff>1372771</xdr:colOff>
      <xdr:row>16</xdr:row>
      <xdr:rowOff>148683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1C0A2F4-B705-40A4-BBB7-4FE2250A54FC}"/>
            </a:ext>
          </a:extLst>
        </xdr:cNvPr>
        <xdr:cNvSpPr txBox="1"/>
      </xdr:nvSpPr>
      <xdr:spPr>
        <a:xfrm rot="11005210">
          <a:off x="4481732" y="3067144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IN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11</xdr:row>
      <xdr:rowOff>95250</xdr:rowOff>
    </xdr:from>
    <xdr:to>
      <xdr:col>1</xdr:col>
      <xdr:colOff>1428750</xdr:colOff>
      <xdr:row>15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9F8B2E1-C96B-484A-83E3-D8E5D3EB1CB0}"/>
            </a:ext>
          </a:extLst>
        </xdr:cNvPr>
        <xdr:cNvSpPr txBox="1"/>
      </xdr:nvSpPr>
      <xdr:spPr>
        <a:xfrm>
          <a:off x="685800" y="2190750"/>
          <a:ext cx="1352550" cy="800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Electricity,</a:t>
          </a:r>
          <a:r>
            <a:rPr lang="en-IN" sz="1100" baseline="0"/>
            <a:t> server charges are 6% of revenue</a:t>
          </a:r>
          <a:endParaRPr lang="en-IN" sz="1100"/>
        </a:p>
      </xdr:txBody>
    </xdr:sp>
    <xdr:clientData/>
  </xdr:twoCellAnchor>
  <xdr:twoCellAnchor>
    <xdr:from>
      <xdr:col>2</xdr:col>
      <xdr:colOff>257175</xdr:colOff>
      <xdr:row>11</xdr:row>
      <xdr:rowOff>123825</xdr:rowOff>
    </xdr:from>
    <xdr:to>
      <xdr:col>2</xdr:col>
      <xdr:colOff>1581150</xdr:colOff>
      <xdr:row>15</xdr:row>
      <xdr:rowOff>114300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E5AECCA-C9ED-4256-867A-EA634FD8340F}"/>
            </a:ext>
          </a:extLst>
        </xdr:cNvPr>
        <xdr:cNvSpPr txBox="1"/>
      </xdr:nvSpPr>
      <xdr:spPr>
        <a:xfrm>
          <a:off x="2524125" y="2219325"/>
          <a:ext cx="1323975" cy="752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Inventory</a:t>
          </a:r>
          <a:r>
            <a:rPr lang="en-IN" sz="1100" baseline="0"/>
            <a:t> is 6% of total revenue</a:t>
          </a:r>
          <a:endParaRPr lang="en-IN" sz="1100"/>
        </a:p>
      </xdr:txBody>
    </xdr:sp>
    <xdr:clientData/>
  </xdr:twoCellAnchor>
  <xdr:twoCellAnchor>
    <xdr:from>
      <xdr:col>3</xdr:col>
      <xdr:colOff>133350</xdr:colOff>
      <xdr:row>11</xdr:row>
      <xdr:rowOff>123825</xdr:rowOff>
    </xdr:from>
    <xdr:to>
      <xdr:col>3</xdr:col>
      <xdr:colOff>1676400</xdr:colOff>
      <xdr:row>15</xdr:row>
      <xdr:rowOff>133350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633DD15-5A50-4999-85A2-B8AFEFD830DF}"/>
            </a:ext>
          </a:extLst>
        </xdr:cNvPr>
        <xdr:cNvSpPr txBox="1"/>
      </xdr:nvSpPr>
      <xdr:spPr>
        <a:xfrm>
          <a:off x="4086225" y="2219325"/>
          <a:ext cx="1543050" cy="771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Amount recievable</a:t>
          </a:r>
          <a:r>
            <a:rPr lang="en-IN" sz="1100" baseline="0"/>
            <a:t> is 5% of total revenue</a:t>
          </a:r>
          <a:endParaRPr lang="en-IN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ven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de Benefits"/>
      <sheetName val="NPOA"/>
      <sheetName val="Pricing and Unit Costs"/>
      <sheetName val="Total Revenue"/>
      <sheetName val="Cashflows"/>
    </sheetNames>
    <sheetDataSet>
      <sheetData sheetId="0">
        <row r="2">
          <cell r="B2">
            <v>30900000</v>
          </cell>
        </row>
        <row r="3">
          <cell r="B3">
            <v>31827000</v>
          </cell>
        </row>
        <row r="4">
          <cell r="B4">
            <v>32781810</v>
          </cell>
        </row>
        <row r="5">
          <cell r="B5">
            <v>33765264.300000004</v>
          </cell>
        </row>
        <row r="6">
          <cell r="B6">
            <v>34778222.229000002</v>
          </cell>
        </row>
        <row r="7">
          <cell r="B7">
            <v>35821568.89587</v>
          </cell>
        </row>
        <row r="8">
          <cell r="B8">
            <v>36896215.962746099</v>
          </cell>
        </row>
        <row r="9">
          <cell r="B9">
            <v>38003102.441628486</v>
          </cell>
        </row>
        <row r="10">
          <cell r="B10">
            <v>39143195.514877342</v>
          </cell>
        </row>
        <row r="11">
          <cell r="B11">
            <v>40317491.380323663</v>
          </cell>
        </row>
      </sheetData>
      <sheetData sheetId="1">
        <row r="6">
          <cell r="G6">
            <v>106000000</v>
          </cell>
        </row>
        <row r="7">
          <cell r="G7">
            <v>117940157.99999997</v>
          </cell>
        </row>
        <row r="8">
          <cell r="G8">
            <v>129286001.19959998</v>
          </cell>
        </row>
        <row r="9">
          <cell r="G9">
            <v>141723314.51500145</v>
          </cell>
        </row>
        <row r="10">
          <cell r="G10">
            <v>155357097.3713446</v>
          </cell>
        </row>
        <row r="11">
          <cell r="G11">
            <v>170302450.13846791</v>
          </cell>
        </row>
        <row r="12">
          <cell r="G12">
            <v>186685545.8417885</v>
          </cell>
        </row>
        <row r="13">
          <cell r="G13">
            <v>204644695.35176855</v>
          </cell>
        </row>
        <row r="14">
          <cell r="G14">
            <v>224331515.04460871</v>
          </cell>
        </row>
        <row r="15">
          <cell r="G15">
            <v>245912206.7919001</v>
          </cell>
        </row>
      </sheetData>
      <sheetData sheetId="2">
        <row r="3">
          <cell r="M3">
            <v>4440000000</v>
          </cell>
        </row>
        <row r="4">
          <cell r="M4">
            <v>4811099999.999999</v>
          </cell>
        </row>
        <row r="5">
          <cell r="M5">
            <v>5215823129.999999</v>
          </cell>
        </row>
        <row r="6">
          <cell r="M6">
            <v>5657454625.829999</v>
          </cell>
        </row>
        <row r="7">
          <cell r="M7">
            <v>6139620908.5771065</v>
          </cell>
        </row>
        <row r="8">
          <cell r="M8">
            <v>6666326601.1028481</v>
          </cell>
        </row>
        <row r="9">
          <cell r="M9">
            <v>7241995677.3843155</v>
          </cell>
        </row>
        <row r="10">
          <cell r="M10">
            <v>7871517214.3444586</v>
          </cell>
        </row>
        <row r="11">
          <cell r="M11">
            <v>8560296269.7762852</v>
          </cell>
        </row>
        <row r="12">
          <cell r="M12">
            <v>9314310470.1383324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J4" sqref="J4"/>
    </sheetView>
  </sheetViews>
  <sheetFormatPr defaultRowHeight="14.4" x14ac:dyDescent="0.3"/>
  <cols>
    <col min="1" max="2" width="15.5546875" bestFit="1" customWidth="1"/>
    <col min="5" max="5" width="17.6640625" customWidth="1"/>
    <col min="7" max="7" width="17.88671875" customWidth="1"/>
  </cols>
  <sheetData>
    <row r="1" spans="1:7" ht="28.8" x14ac:dyDescent="0.3">
      <c r="A1" s="13" t="s">
        <v>24</v>
      </c>
    </row>
    <row r="2" spans="1:7" x14ac:dyDescent="0.3">
      <c r="A2" t="s">
        <v>25</v>
      </c>
      <c r="D2" t="s">
        <v>26</v>
      </c>
      <c r="G2" t="s">
        <v>35</v>
      </c>
    </row>
    <row r="3" spans="1:7" x14ac:dyDescent="0.3">
      <c r="A3" t="s">
        <v>3</v>
      </c>
      <c r="B3" s="14">
        <f>500000000*(1+0.05)</f>
        <v>525000000</v>
      </c>
      <c r="D3" t="s">
        <v>3</v>
      </c>
      <c r="E3" s="14">
        <f t="shared" ref="E3:E12" si="0">B3*(1+0.15)</f>
        <v>603750000</v>
      </c>
      <c r="G3" s="19">
        <f>E3-B3</f>
        <v>78750000</v>
      </c>
    </row>
    <row r="4" spans="1:7" x14ac:dyDescent="0.3">
      <c r="A4" t="s">
        <v>4</v>
      </c>
      <c r="B4" s="14">
        <f t="shared" ref="B4:B12" si="1">B3*(1+0.05)</f>
        <v>551250000</v>
      </c>
      <c r="D4" t="s">
        <v>4</v>
      </c>
      <c r="E4" s="14">
        <f t="shared" si="0"/>
        <v>633937500</v>
      </c>
      <c r="G4" s="19">
        <f t="shared" ref="G4:G12" si="2">E4-B4</f>
        <v>82687500</v>
      </c>
    </row>
    <row r="5" spans="1:7" x14ac:dyDescent="0.3">
      <c r="A5" t="s">
        <v>5</v>
      </c>
      <c r="B5" s="14">
        <f t="shared" si="1"/>
        <v>578812500</v>
      </c>
      <c r="D5" t="s">
        <v>5</v>
      </c>
      <c r="E5" s="14">
        <f t="shared" si="0"/>
        <v>665634375</v>
      </c>
      <c r="G5" s="19">
        <f t="shared" si="2"/>
        <v>86821875</v>
      </c>
    </row>
    <row r="6" spans="1:7" x14ac:dyDescent="0.3">
      <c r="A6" t="s">
        <v>6</v>
      </c>
      <c r="B6" s="14">
        <f t="shared" si="1"/>
        <v>607753125</v>
      </c>
      <c r="D6" t="s">
        <v>6</v>
      </c>
      <c r="E6" s="14">
        <f t="shared" si="0"/>
        <v>698916093.75</v>
      </c>
      <c r="G6" s="19">
        <f t="shared" si="2"/>
        <v>91162968.75</v>
      </c>
    </row>
    <row r="7" spans="1:7" x14ac:dyDescent="0.3">
      <c r="A7" t="s">
        <v>7</v>
      </c>
      <c r="B7" s="14">
        <f t="shared" si="1"/>
        <v>638140781.25</v>
      </c>
      <c r="D7" t="s">
        <v>7</v>
      </c>
      <c r="E7" s="14">
        <f t="shared" si="0"/>
        <v>733861898.4375</v>
      </c>
      <c r="G7" s="19">
        <f t="shared" si="2"/>
        <v>95721117.1875</v>
      </c>
    </row>
    <row r="8" spans="1:7" x14ac:dyDescent="0.3">
      <c r="A8" t="s">
        <v>8</v>
      </c>
      <c r="B8" s="14">
        <f t="shared" si="1"/>
        <v>670047820.3125</v>
      </c>
      <c r="D8" t="s">
        <v>8</v>
      </c>
      <c r="E8" s="14">
        <f t="shared" si="0"/>
        <v>770554993.359375</v>
      </c>
      <c r="G8" s="19">
        <f t="shared" si="2"/>
        <v>100507173.046875</v>
      </c>
    </row>
    <row r="9" spans="1:7" x14ac:dyDescent="0.3">
      <c r="A9" t="s">
        <v>9</v>
      </c>
      <c r="B9" s="14">
        <f t="shared" si="1"/>
        <v>703550211.328125</v>
      </c>
      <c r="D9" t="s">
        <v>9</v>
      </c>
      <c r="E9" s="14">
        <f t="shared" si="0"/>
        <v>809082743.02734363</v>
      </c>
      <c r="G9" s="19">
        <f t="shared" si="2"/>
        <v>105532531.69921863</v>
      </c>
    </row>
    <row r="10" spans="1:7" x14ac:dyDescent="0.3">
      <c r="A10" t="s">
        <v>10</v>
      </c>
      <c r="B10" s="14">
        <f t="shared" si="1"/>
        <v>738727721.89453125</v>
      </c>
      <c r="D10" t="s">
        <v>10</v>
      </c>
      <c r="E10" s="14">
        <f t="shared" si="0"/>
        <v>849536880.17871082</v>
      </c>
      <c r="G10" s="19">
        <f t="shared" si="2"/>
        <v>110809158.28417957</v>
      </c>
    </row>
    <row r="11" spans="1:7" x14ac:dyDescent="0.3">
      <c r="A11" t="s">
        <v>11</v>
      </c>
      <c r="B11" s="14">
        <f t="shared" si="1"/>
        <v>775664107.98925781</v>
      </c>
      <c r="D11" t="s">
        <v>11</v>
      </c>
      <c r="E11" s="14">
        <f t="shared" si="0"/>
        <v>892013724.18764639</v>
      </c>
      <c r="G11" s="19">
        <f t="shared" si="2"/>
        <v>116349616.19838858</v>
      </c>
    </row>
    <row r="12" spans="1:7" x14ac:dyDescent="0.3">
      <c r="A12" t="s">
        <v>12</v>
      </c>
      <c r="B12" s="14">
        <f t="shared" si="1"/>
        <v>814447313.38872075</v>
      </c>
      <c r="D12" t="s">
        <v>12</v>
      </c>
      <c r="E12" s="14">
        <f t="shared" si="0"/>
        <v>936614410.3970288</v>
      </c>
      <c r="G12" s="19">
        <f t="shared" si="2"/>
        <v>122167097.00830805</v>
      </c>
    </row>
    <row r="13" spans="1:7" x14ac:dyDescent="0.3">
      <c r="G13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E19" sqref="E19"/>
    </sheetView>
  </sheetViews>
  <sheetFormatPr defaultColWidth="9.109375" defaultRowHeight="14.4" x14ac:dyDescent="0.3"/>
  <cols>
    <col min="1" max="1" width="14.44140625" style="1" bestFit="1" customWidth="1"/>
    <col min="2" max="2" width="14.6640625" style="1" customWidth="1"/>
    <col min="3" max="3" width="18.6640625" style="1" customWidth="1"/>
    <col min="4" max="4" width="16.5546875" style="1" customWidth="1"/>
    <col min="5" max="16384" width="9.109375" style="1"/>
  </cols>
  <sheetData>
    <row r="1" spans="1:4" ht="28.8" x14ac:dyDescent="0.3">
      <c r="A1" s="11">
        <v>400000000</v>
      </c>
      <c r="B1" s="11" t="s">
        <v>18</v>
      </c>
      <c r="C1" s="11" t="s">
        <v>19</v>
      </c>
    </row>
    <row r="2" spans="1:4" x14ac:dyDescent="0.3">
      <c r="A2" s="11"/>
      <c r="B2" s="11">
        <v>0.05</v>
      </c>
      <c r="C2" s="11">
        <v>0.1</v>
      </c>
    </row>
    <row r="3" spans="1:4" ht="28.8" x14ac:dyDescent="0.3">
      <c r="A3" s="11" t="s">
        <v>20</v>
      </c>
      <c r="B3" s="11" t="s">
        <v>21</v>
      </c>
      <c r="C3" s="11" t="s">
        <v>22</v>
      </c>
      <c r="D3" s="1" t="s">
        <v>23</v>
      </c>
    </row>
    <row r="4" spans="1:4" x14ac:dyDescent="0.3">
      <c r="A4" s="12">
        <v>0</v>
      </c>
      <c r="B4" s="11">
        <v>40000000</v>
      </c>
      <c r="C4" s="11">
        <v>4000000</v>
      </c>
      <c r="D4" s="1">
        <f t="shared" ref="D4:D14" si="0">C4+B4</f>
        <v>44000000</v>
      </c>
    </row>
    <row r="5" spans="1:4" x14ac:dyDescent="0.3">
      <c r="A5" s="12">
        <v>1</v>
      </c>
      <c r="B5" s="11">
        <f t="shared" ref="B5:B14" si="1">B4*(1+$B$2)</f>
        <v>42000000</v>
      </c>
      <c r="C5" s="11">
        <f>C4*(1+$C$2)</f>
        <v>4400000</v>
      </c>
      <c r="D5" s="1">
        <f t="shared" si="0"/>
        <v>46400000</v>
      </c>
    </row>
    <row r="6" spans="1:4" x14ac:dyDescent="0.3">
      <c r="A6" s="12">
        <v>2</v>
      </c>
      <c r="B6" s="11">
        <f t="shared" si="1"/>
        <v>44100000</v>
      </c>
      <c r="C6" s="11">
        <f t="shared" ref="C6:C14" si="2">C5*(1+$C$2)</f>
        <v>4840000</v>
      </c>
      <c r="D6" s="1">
        <f t="shared" si="0"/>
        <v>48940000</v>
      </c>
    </row>
    <row r="7" spans="1:4" x14ac:dyDescent="0.3">
      <c r="A7" s="12">
        <v>3</v>
      </c>
      <c r="B7" s="11">
        <f t="shared" si="1"/>
        <v>46305000</v>
      </c>
      <c r="C7" s="11">
        <f t="shared" si="2"/>
        <v>5324000</v>
      </c>
      <c r="D7" s="1">
        <f t="shared" si="0"/>
        <v>51629000</v>
      </c>
    </row>
    <row r="8" spans="1:4" x14ac:dyDescent="0.3">
      <c r="A8" s="12">
        <v>4</v>
      </c>
      <c r="B8" s="11">
        <f t="shared" si="1"/>
        <v>48620250</v>
      </c>
      <c r="C8" s="11">
        <f t="shared" si="2"/>
        <v>5856400.0000000009</v>
      </c>
      <c r="D8" s="1">
        <f t="shared" si="0"/>
        <v>54476650</v>
      </c>
    </row>
    <row r="9" spans="1:4" x14ac:dyDescent="0.3">
      <c r="A9" s="12">
        <v>5</v>
      </c>
      <c r="B9" s="11">
        <f t="shared" si="1"/>
        <v>51051262.5</v>
      </c>
      <c r="C9" s="11">
        <f t="shared" si="2"/>
        <v>6442040.0000000019</v>
      </c>
      <c r="D9" s="1">
        <f t="shared" si="0"/>
        <v>57493302.5</v>
      </c>
    </row>
    <row r="10" spans="1:4" x14ac:dyDescent="0.3">
      <c r="A10" s="12">
        <v>6</v>
      </c>
      <c r="B10" s="11">
        <f t="shared" si="1"/>
        <v>53603825.625</v>
      </c>
      <c r="C10" s="11">
        <f t="shared" si="2"/>
        <v>7086244.0000000028</v>
      </c>
      <c r="D10" s="1">
        <f t="shared" si="0"/>
        <v>60690069.625</v>
      </c>
    </row>
    <row r="11" spans="1:4" x14ac:dyDescent="0.3">
      <c r="A11" s="12">
        <v>7</v>
      </c>
      <c r="B11" s="11">
        <f t="shared" si="1"/>
        <v>56284016.90625</v>
      </c>
      <c r="C11" s="11">
        <f t="shared" si="2"/>
        <v>7794868.4000000041</v>
      </c>
      <c r="D11" s="1">
        <f t="shared" si="0"/>
        <v>64078885.306250006</v>
      </c>
    </row>
    <row r="12" spans="1:4" x14ac:dyDescent="0.3">
      <c r="A12" s="12">
        <v>8</v>
      </c>
      <c r="B12" s="11">
        <f t="shared" si="1"/>
        <v>59098217.751562506</v>
      </c>
      <c r="C12" s="11">
        <f t="shared" si="2"/>
        <v>8574355.2400000058</v>
      </c>
      <c r="D12" s="1">
        <f t="shared" si="0"/>
        <v>67672572.991562515</v>
      </c>
    </row>
    <row r="13" spans="1:4" x14ac:dyDescent="0.3">
      <c r="A13" s="12">
        <v>9</v>
      </c>
      <c r="B13" s="11">
        <f t="shared" si="1"/>
        <v>62053128.639140636</v>
      </c>
      <c r="C13" s="11">
        <f t="shared" si="2"/>
        <v>9431790.7640000079</v>
      </c>
      <c r="D13" s="1">
        <f t="shared" si="0"/>
        <v>71484919.403140649</v>
      </c>
    </row>
    <row r="14" spans="1:4" x14ac:dyDescent="0.3">
      <c r="A14" s="12">
        <v>10</v>
      </c>
      <c r="B14" s="11">
        <f t="shared" si="1"/>
        <v>65155785.071097672</v>
      </c>
      <c r="C14" s="11">
        <f t="shared" si="2"/>
        <v>10374969.84040001</v>
      </c>
      <c r="D14" s="1">
        <f t="shared" si="0"/>
        <v>75530754.911497682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workbookViewId="0">
      <selection activeCell="E6" sqref="E6:E15"/>
    </sheetView>
  </sheetViews>
  <sheetFormatPr defaultRowHeight="14.4" x14ac:dyDescent="0.3"/>
  <cols>
    <col min="2" max="2" width="13.109375" bestFit="1" customWidth="1"/>
    <col min="3" max="3" width="18.109375" customWidth="1"/>
    <col min="4" max="4" width="24.109375" customWidth="1"/>
  </cols>
  <sheetData>
    <row r="2" spans="2:5" x14ac:dyDescent="0.3">
      <c r="B2" s="7" t="s">
        <v>14</v>
      </c>
      <c r="C2" s="8">
        <v>600000000</v>
      </c>
    </row>
    <row r="3" spans="2:5" x14ac:dyDescent="0.3">
      <c r="B3" s="7" t="s">
        <v>15</v>
      </c>
      <c r="C3" s="9">
        <v>1.4999999999999999E-2</v>
      </c>
    </row>
    <row r="5" spans="2:5" x14ac:dyDescent="0.3">
      <c r="B5" s="7" t="s">
        <v>16</v>
      </c>
      <c r="C5" s="7" t="s">
        <v>17</v>
      </c>
      <c r="D5" s="7" t="s">
        <v>14</v>
      </c>
    </row>
    <row r="6" spans="2:5" x14ac:dyDescent="0.3">
      <c r="B6" s="7">
        <v>0</v>
      </c>
      <c r="C6" s="7">
        <v>1</v>
      </c>
      <c r="D6" s="10">
        <f>((1+$C$3)^B6)*$C$2</f>
        <v>600000000</v>
      </c>
      <c r="E6">
        <f>65%*1.1</f>
        <v>0.71500000000000008</v>
      </c>
    </row>
    <row r="7" spans="2:5" x14ac:dyDescent="0.3">
      <c r="B7" s="7">
        <v>1</v>
      </c>
      <c r="C7" s="7">
        <v>2</v>
      </c>
      <c r="D7" s="10">
        <f t="shared" ref="D7:D15" si="0">((1+$C$3)^B7)*$C$2</f>
        <v>609000000</v>
      </c>
      <c r="E7">
        <f>E6*1.1</f>
        <v>0.7865000000000002</v>
      </c>
    </row>
    <row r="8" spans="2:5" x14ac:dyDescent="0.3">
      <c r="B8" s="7">
        <v>2</v>
      </c>
      <c r="C8" s="7">
        <v>3</v>
      </c>
      <c r="D8" s="10">
        <f t="shared" si="0"/>
        <v>618134999.99999988</v>
      </c>
      <c r="E8">
        <f t="shared" ref="E8:E15" si="1">E7*1.1</f>
        <v>0.86515000000000031</v>
      </c>
    </row>
    <row r="9" spans="2:5" x14ac:dyDescent="0.3">
      <c r="B9" s="7">
        <v>3</v>
      </c>
      <c r="C9" s="7">
        <v>4</v>
      </c>
      <c r="D9" s="10">
        <f t="shared" si="0"/>
        <v>627407024.99999976</v>
      </c>
      <c r="E9">
        <f t="shared" si="1"/>
        <v>0.95166500000000043</v>
      </c>
    </row>
    <row r="10" spans="2:5" x14ac:dyDescent="0.3">
      <c r="B10" s="7">
        <v>4</v>
      </c>
      <c r="C10" s="7">
        <v>5</v>
      </c>
      <c r="D10" s="10">
        <f t="shared" si="0"/>
        <v>636818130.37499964</v>
      </c>
      <c r="E10">
        <f t="shared" si="1"/>
        <v>1.0468315000000006</v>
      </c>
    </row>
    <row r="11" spans="2:5" x14ac:dyDescent="0.3">
      <c r="B11" s="7">
        <v>5</v>
      </c>
      <c r="C11" s="7">
        <v>6</v>
      </c>
      <c r="D11" s="10">
        <f t="shared" si="0"/>
        <v>646370402.33062458</v>
      </c>
      <c r="E11">
        <f t="shared" si="1"/>
        <v>1.1515146500000006</v>
      </c>
    </row>
    <row r="12" spans="2:5" x14ac:dyDescent="0.3">
      <c r="B12" s="7">
        <v>6</v>
      </c>
      <c r="C12" s="7">
        <v>7</v>
      </c>
      <c r="D12" s="10">
        <f t="shared" si="0"/>
        <v>656065958.36558378</v>
      </c>
      <c r="E12">
        <f t="shared" si="1"/>
        <v>1.2666661150000007</v>
      </c>
    </row>
    <row r="13" spans="2:5" x14ac:dyDescent="0.3">
      <c r="B13" s="7">
        <v>7</v>
      </c>
      <c r="C13" s="7">
        <v>8</v>
      </c>
      <c r="D13" s="10">
        <f t="shared" si="0"/>
        <v>665906947.74106741</v>
      </c>
      <c r="E13">
        <f t="shared" si="1"/>
        <v>1.3933327265000008</v>
      </c>
    </row>
    <row r="14" spans="2:5" x14ac:dyDescent="0.3">
      <c r="B14" s="7">
        <v>8</v>
      </c>
      <c r="C14" s="7">
        <v>9</v>
      </c>
      <c r="D14" s="10">
        <f t="shared" si="0"/>
        <v>675895551.95718348</v>
      </c>
      <c r="E14">
        <f t="shared" si="1"/>
        <v>1.5326659991500011</v>
      </c>
    </row>
    <row r="15" spans="2:5" x14ac:dyDescent="0.3">
      <c r="B15" s="7">
        <v>9</v>
      </c>
      <c r="C15" s="7">
        <v>10</v>
      </c>
      <c r="D15" s="10">
        <f t="shared" si="0"/>
        <v>686033985.23654103</v>
      </c>
      <c r="E15">
        <f t="shared" si="1"/>
        <v>1.6859325990650014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ColWidth="9.109375" defaultRowHeight="14.4" x14ac:dyDescent="0.3"/>
  <cols>
    <col min="1" max="1" width="15" style="1" customWidth="1"/>
    <col min="2" max="2" width="9.109375" style="1"/>
    <col min="3" max="3" width="15.33203125" style="1" customWidth="1"/>
    <col min="4" max="4" width="24.109375" style="1" customWidth="1"/>
    <col min="5" max="16384" width="9.109375" style="1"/>
  </cols>
  <sheetData>
    <row r="1" spans="1:4" ht="37.5" customHeight="1" x14ac:dyDescent="0.3">
      <c r="A1" s="23" t="s">
        <v>0</v>
      </c>
      <c r="C1" s="22" t="s">
        <v>1</v>
      </c>
      <c r="D1" s="2"/>
    </row>
    <row r="2" spans="1:4" ht="15" thickBot="1" x14ac:dyDescent="0.35">
      <c r="A2" s="3">
        <v>150000000</v>
      </c>
      <c r="C2" s="4" t="s">
        <v>2</v>
      </c>
      <c r="D2" s="5">
        <v>1000000000</v>
      </c>
    </row>
    <row r="3" spans="1:4" x14ac:dyDescent="0.3">
      <c r="C3" s="4" t="s">
        <v>3</v>
      </c>
      <c r="D3" s="5">
        <f t="shared" ref="D3:D11" si="0">D2-$D$14</f>
        <v>920000000</v>
      </c>
    </row>
    <row r="4" spans="1:4" x14ac:dyDescent="0.3">
      <c r="C4" s="4" t="s">
        <v>4</v>
      </c>
      <c r="D4" s="5">
        <f t="shared" si="0"/>
        <v>840000000</v>
      </c>
    </row>
    <row r="5" spans="1:4" x14ac:dyDescent="0.3">
      <c r="C5" s="4" t="s">
        <v>5</v>
      </c>
      <c r="D5" s="5">
        <f t="shared" si="0"/>
        <v>760000000</v>
      </c>
    </row>
    <row r="6" spans="1:4" x14ac:dyDescent="0.3">
      <c r="C6" s="4" t="s">
        <v>6</v>
      </c>
      <c r="D6" s="5">
        <f t="shared" si="0"/>
        <v>680000000</v>
      </c>
    </row>
    <row r="7" spans="1:4" x14ac:dyDescent="0.3">
      <c r="C7" s="4" t="s">
        <v>7</v>
      </c>
      <c r="D7" s="5">
        <f t="shared" si="0"/>
        <v>600000000</v>
      </c>
    </row>
    <row r="8" spans="1:4" x14ac:dyDescent="0.3">
      <c r="C8" s="4" t="s">
        <v>8</v>
      </c>
      <c r="D8" s="5">
        <f t="shared" si="0"/>
        <v>520000000</v>
      </c>
    </row>
    <row r="9" spans="1:4" x14ac:dyDescent="0.3">
      <c r="C9" s="4" t="s">
        <v>9</v>
      </c>
      <c r="D9" s="5">
        <f t="shared" si="0"/>
        <v>440000000</v>
      </c>
    </row>
    <row r="10" spans="1:4" x14ac:dyDescent="0.3">
      <c r="C10" s="4" t="s">
        <v>10</v>
      </c>
      <c r="D10" s="5">
        <f t="shared" si="0"/>
        <v>360000000</v>
      </c>
    </row>
    <row r="11" spans="1:4" x14ac:dyDescent="0.3">
      <c r="C11" s="4" t="s">
        <v>11</v>
      </c>
      <c r="D11" s="5">
        <f t="shared" si="0"/>
        <v>280000000</v>
      </c>
    </row>
    <row r="12" spans="1:4" x14ac:dyDescent="0.3">
      <c r="C12" s="4" t="s">
        <v>12</v>
      </c>
      <c r="D12" s="5">
        <v>200000000</v>
      </c>
    </row>
    <row r="13" spans="1:4" x14ac:dyDescent="0.3">
      <c r="C13" s="4"/>
      <c r="D13" s="5"/>
    </row>
    <row r="14" spans="1:4" ht="29.4" thickBot="1" x14ac:dyDescent="0.35">
      <c r="C14" s="20" t="s">
        <v>13</v>
      </c>
      <c r="D14" s="21">
        <f>(D2-D12)/10</f>
        <v>80000000</v>
      </c>
    </row>
    <row r="15" spans="1:4" x14ac:dyDescent="0.3">
      <c r="D15" s="6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workbookViewId="0">
      <selection activeCell="H16" sqref="H16"/>
    </sheetView>
  </sheetViews>
  <sheetFormatPr defaultColWidth="14.44140625" defaultRowHeight="15" customHeight="1" x14ac:dyDescent="0.3"/>
  <cols>
    <col min="1" max="1" width="8.6640625" style="15" customWidth="1"/>
    <col min="2" max="2" width="16" style="15" customWidth="1"/>
    <col min="3" max="3" width="21.33203125" style="15" customWidth="1"/>
    <col min="4" max="4" width="24" style="15" customWidth="1"/>
    <col min="5" max="26" width="8.6640625" style="15" customWidth="1"/>
    <col min="27" max="16384" width="14.44140625" style="15"/>
  </cols>
  <sheetData>
    <row r="1" spans="1:4" ht="14.4" x14ac:dyDescent="0.3">
      <c r="B1" s="15" t="s">
        <v>27</v>
      </c>
      <c r="C1" s="15" t="s">
        <v>28</v>
      </c>
      <c r="D1" s="15" t="s">
        <v>29</v>
      </c>
    </row>
    <row r="2" spans="1:4" ht="14.4" x14ac:dyDescent="0.3">
      <c r="A2" s="15" t="s">
        <v>3</v>
      </c>
      <c r="B2" s="16">
        <f>'[1]Side Benefits'!B2+[1]NPOA!G6+'[1]Pricing and Unit Costs'!M3</f>
        <v>4576900000</v>
      </c>
      <c r="C2" s="15">
        <f t="shared" ref="C2:C11" si="0">10%*B2</f>
        <v>457690000</v>
      </c>
      <c r="D2" s="16">
        <f t="shared" ref="D2:D11" si="1">B2-C2</f>
        <v>4119210000</v>
      </c>
    </row>
    <row r="3" spans="1:4" ht="14.4" x14ac:dyDescent="0.3">
      <c r="A3" s="15" t="s">
        <v>4</v>
      </c>
      <c r="B3" s="16">
        <f>'[1]Side Benefits'!B3+[1]NPOA!G7+'[1]Pricing and Unit Costs'!M4</f>
        <v>4960867157.999999</v>
      </c>
      <c r="C3" s="15">
        <f t="shared" si="0"/>
        <v>496086715.79999995</v>
      </c>
      <c r="D3" s="16">
        <f t="shared" si="1"/>
        <v>4464780442.1999989</v>
      </c>
    </row>
    <row r="4" spans="1:4" ht="14.4" x14ac:dyDescent="0.3">
      <c r="A4" s="15" t="s">
        <v>5</v>
      </c>
      <c r="B4" s="16">
        <f>'[1]Side Benefits'!B4+[1]NPOA!G8+'[1]Pricing and Unit Costs'!M5</f>
        <v>5377890941.1995993</v>
      </c>
      <c r="C4" s="15">
        <f t="shared" si="0"/>
        <v>537789094.11995995</v>
      </c>
      <c r="D4" s="16">
        <f t="shared" si="1"/>
        <v>4840101847.0796394</v>
      </c>
    </row>
    <row r="5" spans="1:4" ht="14.4" x14ac:dyDescent="0.3">
      <c r="A5" s="15" t="s">
        <v>6</v>
      </c>
      <c r="B5" s="16">
        <f>'[1]Side Benefits'!B5+[1]NPOA!G9+'[1]Pricing and Unit Costs'!M6</f>
        <v>5832943204.6450005</v>
      </c>
      <c r="C5" s="15">
        <f t="shared" si="0"/>
        <v>583294320.46450007</v>
      </c>
      <c r="D5" s="16">
        <f t="shared" si="1"/>
        <v>5249648884.1805</v>
      </c>
    </row>
    <row r="6" spans="1:4" ht="14.4" x14ac:dyDescent="0.3">
      <c r="A6" s="15" t="s">
        <v>7</v>
      </c>
      <c r="B6" s="16">
        <f>'[1]Side Benefits'!B6+[1]NPOA!G10+'[1]Pricing and Unit Costs'!M7</f>
        <v>6329756228.1774511</v>
      </c>
      <c r="C6" s="15">
        <f t="shared" si="0"/>
        <v>632975622.81774509</v>
      </c>
      <c r="D6" s="16">
        <f t="shared" si="1"/>
        <v>5696780605.3597059</v>
      </c>
    </row>
    <row r="7" spans="1:4" ht="14.4" x14ac:dyDescent="0.3">
      <c r="A7" s="15" t="s">
        <v>8</v>
      </c>
      <c r="B7" s="16">
        <f>'[1]Side Benefits'!B7+[1]NPOA!G11+'[1]Pricing and Unit Costs'!M8</f>
        <v>6872450620.1371861</v>
      </c>
      <c r="C7" s="15">
        <f t="shared" si="0"/>
        <v>687245062.01371861</v>
      </c>
      <c r="D7" s="16">
        <f t="shared" si="1"/>
        <v>6185205558.1234674</v>
      </c>
    </row>
    <row r="8" spans="1:4" ht="14.4" x14ac:dyDescent="0.3">
      <c r="A8" s="15" t="s">
        <v>9</v>
      </c>
      <c r="B8" s="16">
        <f>'[1]Side Benefits'!B8+[1]NPOA!G12+'[1]Pricing and Unit Costs'!M9</f>
        <v>7465577439.1888504</v>
      </c>
      <c r="C8" s="15">
        <f t="shared" si="0"/>
        <v>746557743.91888511</v>
      </c>
      <c r="D8" s="16">
        <f t="shared" si="1"/>
        <v>6719019695.2699652</v>
      </c>
    </row>
    <row r="9" spans="1:4" ht="14.4" x14ac:dyDescent="0.3">
      <c r="A9" s="15" t="s">
        <v>10</v>
      </c>
      <c r="B9" s="16">
        <f>'[1]Side Benefits'!B9+[1]NPOA!G13+'[1]Pricing and Unit Costs'!M10</f>
        <v>8114165012.1378555</v>
      </c>
      <c r="C9" s="15">
        <f t="shared" si="0"/>
        <v>811416501.21378565</v>
      </c>
      <c r="D9" s="16">
        <f t="shared" si="1"/>
        <v>7302748510.9240704</v>
      </c>
    </row>
    <row r="10" spans="1:4" ht="14.4" x14ac:dyDescent="0.3">
      <c r="A10" s="15" t="s">
        <v>11</v>
      </c>
      <c r="B10" s="16">
        <f>'[1]Side Benefits'!B10+[1]NPOA!G14+'[1]Pricing and Unit Costs'!M11</f>
        <v>8823770980.3357716</v>
      </c>
      <c r="C10" s="15">
        <f t="shared" si="0"/>
        <v>882377098.0335772</v>
      </c>
      <c r="D10" s="16">
        <f t="shared" si="1"/>
        <v>7941393882.3021946</v>
      </c>
    </row>
    <row r="11" spans="1:4" ht="14.4" x14ac:dyDescent="0.3">
      <c r="A11" s="15" t="s">
        <v>12</v>
      </c>
      <c r="B11" s="16">
        <f>'[1]Side Benefits'!B11+[1]NPOA!G15+'[1]Pricing and Unit Costs'!M12</f>
        <v>9600540168.3105564</v>
      </c>
      <c r="C11" s="15">
        <f t="shared" si="0"/>
        <v>960054016.83105564</v>
      </c>
      <c r="D11" s="16">
        <f t="shared" si="1"/>
        <v>8640486151.4794998</v>
      </c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B18" sqref="B18"/>
    </sheetView>
  </sheetViews>
  <sheetFormatPr defaultRowHeight="14.4" x14ac:dyDescent="0.3"/>
  <cols>
    <col min="2" max="2" width="24.88671875" customWidth="1"/>
    <col min="3" max="3" width="25.33203125" customWidth="1"/>
    <col min="4" max="4" width="27.6640625" customWidth="1"/>
    <col min="5" max="5" width="22" customWidth="1"/>
  </cols>
  <sheetData>
    <row r="1" spans="1:5" x14ac:dyDescent="0.3">
      <c r="B1" s="18" t="s">
        <v>32</v>
      </c>
      <c r="C1" s="17" t="s">
        <v>30</v>
      </c>
      <c r="D1" s="18" t="s">
        <v>31</v>
      </c>
      <c r="E1" t="s">
        <v>33</v>
      </c>
    </row>
    <row r="2" spans="1:5" x14ac:dyDescent="0.3">
      <c r="A2" t="s">
        <v>3</v>
      </c>
      <c r="B2">
        <f>'Total Revenue'!B2*6/106</f>
        <v>259069811.32075471</v>
      </c>
      <c r="C2">
        <f>'Total Revenue'!B2*10/110</f>
        <v>416081818.18181819</v>
      </c>
      <c r="D2">
        <f>'Total Revenue'!B2*5/105</f>
        <v>217947619.04761904</v>
      </c>
      <c r="E2">
        <f>B2+C2+D2</f>
        <v>893099248.55019188</v>
      </c>
    </row>
    <row r="3" spans="1:5" x14ac:dyDescent="0.3">
      <c r="A3" t="s">
        <v>4</v>
      </c>
      <c r="B3">
        <f>'Total Revenue'!B3*6/106</f>
        <v>280803801.39622635</v>
      </c>
      <c r="C3">
        <f>'Total Revenue'!B3*10/110</f>
        <v>450987923.45454538</v>
      </c>
      <c r="D3">
        <f>'Total Revenue'!B3*5/105</f>
        <v>236231769.4285714</v>
      </c>
      <c r="E3">
        <f t="shared" ref="E3:E11" si="0">B3+C3+D3</f>
        <v>968023494.27934313</v>
      </c>
    </row>
    <row r="4" spans="1:5" x14ac:dyDescent="0.3">
      <c r="A4" t="s">
        <v>5</v>
      </c>
      <c r="B4">
        <f>'Total Revenue'!B4*6/106</f>
        <v>304408921.19997728</v>
      </c>
      <c r="C4">
        <f>'Total Revenue'!B4*10/110</f>
        <v>488899176.47269088</v>
      </c>
      <c r="D4">
        <f>'Total Revenue'!B4*5/105</f>
        <v>256090044.81902856</v>
      </c>
      <c r="E4">
        <f t="shared" si="0"/>
        <v>1049398142.4916968</v>
      </c>
    </row>
    <row r="5" spans="1:5" x14ac:dyDescent="0.3">
      <c r="A5" t="s">
        <v>6</v>
      </c>
      <c r="B5">
        <f>'Total Revenue'!B5*6/106</f>
        <v>330166596.48933965</v>
      </c>
      <c r="C5">
        <f>'Total Revenue'!B5*10/110</f>
        <v>530267564.05863643</v>
      </c>
      <c r="D5">
        <f>'Total Revenue'!B5*5/105</f>
        <v>277759200.22119051</v>
      </c>
      <c r="E5">
        <f t="shared" si="0"/>
        <v>1138193360.7691665</v>
      </c>
    </row>
    <row r="6" spans="1:5" x14ac:dyDescent="0.3">
      <c r="A6" t="s">
        <v>7</v>
      </c>
      <c r="B6">
        <f>'Total Revenue'!B6*6/106</f>
        <v>358288088.38740289</v>
      </c>
      <c r="C6">
        <f>'Total Revenue'!B6*10/110</f>
        <v>575432384.37976825</v>
      </c>
      <c r="D6">
        <f>'Total Revenue'!B6*5/105</f>
        <v>301416963.24654531</v>
      </c>
      <c r="E6">
        <f t="shared" si="0"/>
        <v>1235137436.0137165</v>
      </c>
    </row>
    <row r="7" spans="1:5" x14ac:dyDescent="0.3">
      <c r="A7" t="s">
        <v>8</v>
      </c>
      <c r="B7">
        <f>'Total Revenue'!B7*6/106</f>
        <v>389006638.8756898</v>
      </c>
      <c r="C7">
        <f>'Total Revenue'!B7*10/110</f>
        <v>624768238.19428957</v>
      </c>
      <c r="D7">
        <f>'Total Revenue'!B7*5/105</f>
        <v>327259553.33986598</v>
      </c>
      <c r="E7">
        <f t="shared" si="0"/>
        <v>1341034430.4098454</v>
      </c>
    </row>
    <row r="8" spans="1:5" x14ac:dyDescent="0.3">
      <c r="A8" t="s">
        <v>9</v>
      </c>
      <c r="B8">
        <f>'Total Revenue'!B8*6/106</f>
        <v>422579855.0484255</v>
      </c>
      <c r="C8">
        <f>'Total Revenue'!B8*10/110</f>
        <v>678688858.10807729</v>
      </c>
      <c r="D8">
        <f>'Total Revenue'!B8*5/105</f>
        <v>355503687.58042145</v>
      </c>
      <c r="E8">
        <f t="shared" si="0"/>
        <v>1456772400.7369242</v>
      </c>
    </row>
    <row r="9" spans="1:5" x14ac:dyDescent="0.3">
      <c r="A9" t="s">
        <v>10</v>
      </c>
      <c r="B9">
        <f>'Total Revenue'!B9*6/106</f>
        <v>459292359.17761445</v>
      </c>
      <c r="C9">
        <f>'Total Revenue'!B9*10/110</f>
        <v>737651364.7398051</v>
      </c>
      <c r="D9">
        <f>'Total Revenue'!B9*5/105</f>
        <v>386388810.10180265</v>
      </c>
      <c r="E9">
        <f t="shared" si="0"/>
        <v>1583332534.019222</v>
      </c>
    </row>
    <row r="10" spans="1:5" x14ac:dyDescent="0.3">
      <c r="A10" t="s">
        <v>11</v>
      </c>
      <c r="B10">
        <f>'Total Revenue'!B10*6/106</f>
        <v>499458734.73598713</v>
      </c>
      <c r="C10">
        <f>'Total Revenue'!B10*10/110</f>
        <v>802160998.21234286</v>
      </c>
      <c r="D10">
        <f>'Total Revenue'!B10*5/105</f>
        <v>420179570.49217957</v>
      </c>
      <c r="E10">
        <f t="shared" si="0"/>
        <v>1721799303.4405096</v>
      </c>
    </row>
    <row r="11" spans="1:5" x14ac:dyDescent="0.3">
      <c r="A11" t="s">
        <v>12</v>
      </c>
      <c r="B11">
        <f>'Total Revenue'!B11*6/106</f>
        <v>543426801.9798429</v>
      </c>
      <c r="C11">
        <f>'Total Revenue'!B11*10/110</f>
        <v>872776378.93732333</v>
      </c>
      <c r="D11">
        <f>'Total Revenue'!B11*5/105</f>
        <v>457168579.44335979</v>
      </c>
      <c r="E11">
        <f t="shared" si="0"/>
        <v>1873371760.3605261</v>
      </c>
    </row>
  </sheetData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G6" sqref="G6"/>
    </sheetView>
  </sheetViews>
  <sheetFormatPr defaultRowHeight="14.4" x14ac:dyDescent="0.3"/>
  <cols>
    <col min="2" max="2" width="35.33203125" customWidth="1"/>
    <col min="7" max="7" width="16" bestFit="1" customWidth="1"/>
  </cols>
  <sheetData>
    <row r="1" spans="1:7" x14ac:dyDescent="0.3">
      <c r="B1" t="s">
        <v>34</v>
      </c>
    </row>
    <row r="2" spans="1:7" x14ac:dyDescent="0.3">
      <c r="A2" t="s">
        <v>3</v>
      </c>
      <c r="B2" s="1">
        <f>'Ad Exp'!E3+'G&amp;A '!D4+'R&amp;D I Cost(expense)'!D2+'Working capital'!E2</f>
        <v>2540849248.5501919</v>
      </c>
    </row>
    <row r="3" spans="1:7" x14ac:dyDescent="0.3">
      <c r="A3" t="s">
        <v>4</v>
      </c>
      <c r="B3" s="1">
        <f>'Ad Exp'!E4+'G&amp;A '!D5+'R&amp;D I Cost(expense)'!D3+'Working capital'!E3</f>
        <v>2568360994.2793431</v>
      </c>
    </row>
    <row r="4" spans="1:7" x14ac:dyDescent="0.3">
      <c r="A4" t="s">
        <v>5</v>
      </c>
      <c r="B4" s="1">
        <f>'Ad Exp'!E5+'G&amp;A '!D6+'R&amp;D I Cost(expense)'!D4+'Working capital'!E4</f>
        <v>2603972517.4916968</v>
      </c>
    </row>
    <row r="5" spans="1:7" x14ac:dyDescent="0.3">
      <c r="A5" t="s">
        <v>6</v>
      </c>
      <c r="B5" s="1">
        <f>'Ad Exp'!E6+'G&amp;A '!D7+'R&amp;D I Cost(expense)'!D5+'Working capital'!E5</f>
        <v>2648738454.5191665</v>
      </c>
    </row>
    <row r="6" spans="1:7" x14ac:dyDescent="0.3">
      <c r="A6" t="s">
        <v>7</v>
      </c>
      <c r="B6" s="1">
        <f>'Ad Exp'!E7+'G&amp;A '!D8+'R&amp;D I Cost(expense)'!D6+'Working capital'!E6</f>
        <v>2703475984.4512167</v>
      </c>
      <c r="G6" s="1"/>
    </row>
    <row r="7" spans="1:7" x14ac:dyDescent="0.3">
      <c r="A7" t="s">
        <v>8</v>
      </c>
      <c r="B7" s="1">
        <f>'Ad Exp'!E8+'G&amp;A '!D9+'R&amp;D I Cost(expense)'!D7+'Working capital'!E7</f>
        <v>2769082726.2692204</v>
      </c>
    </row>
    <row r="8" spans="1:7" x14ac:dyDescent="0.3">
      <c r="A8" t="s">
        <v>9</v>
      </c>
      <c r="B8" s="1">
        <f>'Ad Exp'!E9+'G&amp;A '!D10+'R&amp;D I Cost(expense)'!D8+'Working capital'!E8</f>
        <v>2846545213.3892679</v>
      </c>
    </row>
    <row r="9" spans="1:7" x14ac:dyDescent="0.3">
      <c r="A9" t="s">
        <v>10</v>
      </c>
      <c r="B9" s="1">
        <f>'Ad Exp'!E10+'G&amp;A '!D11+'R&amp;D I Cost(expense)'!D9+'Working capital'!E9</f>
        <v>2936948299.5041828</v>
      </c>
    </row>
    <row r="10" spans="1:7" x14ac:dyDescent="0.3">
      <c r="A10" t="s">
        <v>11</v>
      </c>
      <c r="B10" s="1">
        <f>'Ad Exp'!E11+'G&amp;A '!D12+'R&amp;D I Cost(expense)'!D10+'Working capital'!E10</f>
        <v>3041485600.6197186</v>
      </c>
    </row>
    <row r="11" spans="1:7" x14ac:dyDescent="0.3">
      <c r="A11" t="s">
        <v>12</v>
      </c>
      <c r="B11" s="1">
        <f>'Ad Exp'!E12+'G&amp;A '!D13+'R&amp;D I Cost(expense)'!D11+'Working capital'!E11</f>
        <v>3161471090.1606956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Ad Exp</vt:lpstr>
      <vt:lpstr>G&amp;A </vt:lpstr>
      <vt:lpstr>S.FAC </vt:lpstr>
      <vt:lpstr>R&amp;D I Cost(expense)</vt:lpstr>
      <vt:lpstr>Total Revenue</vt:lpstr>
      <vt:lpstr>Working capital</vt:lpstr>
      <vt:lpstr>Total Expenses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Tanishq Upreti</dc:creator>
  <cp:lastModifiedBy>sujoy banerjee</cp:lastModifiedBy>
  <dcterms:created xsi:type="dcterms:W3CDTF">2022-02-18T04:21:24Z</dcterms:created>
  <dcterms:modified xsi:type="dcterms:W3CDTF">2022-02-21T18:01:13Z</dcterms:modified>
</cp:coreProperties>
</file>